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000" windowHeight="7965"/>
  </bookViews>
  <sheets>
    <sheet name="BÜTÇE" sheetId="3" r:id="rId1"/>
  </sheets>
  <externalReferences>
    <externalReference r:id="rId2"/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E16" i="3"/>
  <c r="D12"/>
  <c r="H42"/>
  <c r="J42"/>
  <c r="I41"/>
  <c r="J41"/>
  <c r="H41"/>
  <c r="J39"/>
  <c r="I39"/>
  <c r="E39"/>
  <c r="D39"/>
  <c r="C39"/>
  <c r="J38"/>
  <c r="I38"/>
  <c r="I42" s="1"/>
  <c r="H38"/>
  <c r="I37"/>
  <c r="I35"/>
  <c r="E21"/>
  <c r="E38" s="1"/>
  <c r="D21"/>
  <c r="D38" s="1"/>
  <c r="C21"/>
  <c r="C38" s="1"/>
  <c r="J17"/>
  <c r="H17"/>
  <c r="J16"/>
  <c r="H16"/>
  <c r="J15"/>
  <c r="H15"/>
  <c r="C15"/>
  <c r="J14"/>
  <c r="H14"/>
  <c r="C14"/>
  <c r="J13"/>
  <c r="H13"/>
  <c r="E13"/>
  <c r="D13"/>
  <c r="C13"/>
  <c r="J12"/>
  <c r="H12"/>
  <c r="C12"/>
  <c r="J11"/>
  <c r="H11"/>
  <c r="E11"/>
  <c r="D11"/>
  <c r="C11"/>
  <c r="J10"/>
  <c r="H10"/>
  <c r="E10"/>
  <c r="D10"/>
  <c r="C10"/>
  <c r="J9"/>
  <c r="J37" s="1"/>
  <c r="H9"/>
  <c r="H37" s="1"/>
  <c r="E9"/>
  <c r="D9"/>
  <c r="C9"/>
  <c r="H8"/>
  <c r="E8"/>
  <c r="D8"/>
  <c r="C8"/>
  <c r="H7"/>
  <c r="H39" s="1"/>
  <c r="E7"/>
  <c r="D7"/>
  <c r="C7"/>
  <c r="C16" s="1"/>
  <c r="E12" l="1"/>
  <c r="D16"/>
  <c r="D35" s="1"/>
  <c r="C37"/>
  <c r="C42" s="1"/>
  <c r="C35"/>
  <c r="H35"/>
  <c r="J35"/>
  <c r="E37" l="1"/>
  <c r="E42" s="1"/>
  <c r="E35"/>
  <c r="D37"/>
  <c r="D42" s="1"/>
</calcChain>
</file>

<file path=xl/sharedStrings.xml><?xml version="1.0" encoding="utf-8"?>
<sst xmlns="http://schemas.openxmlformats.org/spreadsheetml/2006/main" count="59" uniqueCount="54">
  <si>
    <t>DİĞER GELİRLER</t>
  </si>
  <si>
    <t>FAİZ GELİRLERİ</t>
  </si>
  <si>
    <t>TÜRKİYE SUALTI SPORLARI FEDERASYON</t>
  </si>
  <si>
    <t>2012 - 2013 - 2014 YILLARI TASLAK BÜTÇESİ</t>
  </si>
  <si>
    <t>GİDERLER</t>
  </si>
  <si>
    <t>GELİRLER</t>
  </si>
  <si>
    <t>740 HESAPLAR</t>
  </si>
  <si>
    <t>2012 YILI</t>
  </si>
  <si>
    <t>2013 YILI</t>
  </si>
  <si>
    <t>2014 YILI</t>
  </si>
  <si>
    <t>600 HESAPLAR</t>
  </si>
  <si>
    <t>YURT İÇİ MÜSABAKA GİDERLERİ</t>
  </si>
  <si>
    <t>SPOR TOTO</t>
  </si>
  <si>
    <t>YURT DIŞI MÜSABAKA GİDERLERİ</t>
  </si>
  <si>
    <t>SGM</t>
  </si>
  <si>
    <t>YURT İÇİ KAMP GİDERLERİ</t>
  </si>
  <si>
    <t>KATILIM PAYI, LİSANS VS</t>
  </si>
  <si>
    <t>EĞİTİM GİDERLERİ</t>
  </si>
  <si>
    <t>DERGİ - REKLAM</t>
  </si>
  <si>
    <t>SPOR MALZEMESİ GİDERLERİ</t>
  </si>
  <si>
    <t>HEDİYELİK EŞYA</t>
  </si>
  <si>
    <t>PERSONEL GİDERLERİ</t>
  </si>
  <si>
    <t>DALICI ÜRÜNLERİ</t>
  </si>
  <si>
    <t>TOPLANTILAR</t>
  </si>
  <si>
    <t>CANKURTARAN ÜRÜNLERİ</t>
  </si>
  <si>
    <t>DİĞER ORGANİZASYON VE FAALİYET GİD</t>
  </si>
  <si>
    <t>YETKİ BELGELERİ</t>
  </si>
  <si>
    <t>DİĞER GİDERLER ( AİDATLAR )</t>
  </si>
  <si>
    <t>KART, DİPLOMA VE SINAVLAR</t>
  </si>
  <si>
    <t>TOPLAM</t>
  </si>
  <si>
    <t xml:space="preserve">SPONSORLUK </t>
  </si>
  <si>
    <t>DİĞER</t>
  </si>
  <si>
    <t>770 HESAPLAR</t>
  </si>
  <si>
    <t>CEZA GELİRLERİ</t>
  </si>
  <si>
    <t>ANKARA MERKEZ MASRAFLARI</t>
  </si>
  <si>
    <t xml:space="preserve">ÖNCEKİ YIL GELİR FAZLASI </t>
  </si>
  <si>
    <t>İSTANBUL ŞUBESİ MASRAFLARI</t>
  </si>
  <si>
    <t>KDV TAHSİLATI</t>
  </si>
  <si>
    <t>780 BANKA MASRAFLARI</t>
  </si>
  <si>
    <t>GELECEK YILA DEVİR NAKİT</t>
  </si>
  <si>
    <t>610 DERGİ İADELERİ ve DİĞER İADELER</t>
  </si>
  <si>
    <t>620 SATILAN ÜRÜN MALİYETİ</t>
  </si>
  <si>
    <t>KDV ÖDEMELERİ</t>
  </si>
  <si>
    <t>BRÖVE, KART, KİTAP VS ALIMI</t>
  </si>
  <si>
    <t>T O P L A M</t>
  </si>
  <si>
    <t>FAALİYET GİDERLERİ</t>
  </si>
  <si>
    <t>FEDERASYON GELİRLERİ</t>
  </si>
  <si>
    <t>OFİS GİDERLERİ</t>
  </si>
  <si>
    <t>DİĞER GİDERLER TOPLAMI</t>
  </si>
  <si>
    <t>SGM + SPOR TOTO</t>
  </si>
  <si>
    <t>TOPLAM GİDERLER</t>
  </si>
  <si>
    <t>TOPLAM GELİRLER</t>
  </si>
  <si>
    <t>ÖNCEKİ YILDAN DEVİR</t>
  </si>
  <si>
    <t>SONRAKİ YILA DEVİR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</si>
</sst>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indexed="8"/>
      <name val="Arial"/>
      <family val="2"/>
      <charset val="162"/>
    </font>
    <font>
      <sz val="11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5" xfId="0" applyFont="1" applyBorder="1"/>
    <xf numFmtId="4" fontId="1" fillId="0" borderId="16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1" fillId="0" borderId="17" xfId="0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1" fillId="0" borderId="19" xfId="0" applyFont="1" applyBorder="1"/>
    <xf numFmtId="4" fontId="1" fillId="0" borderId="20" xfId="0" applyNumberFormat="1" applyFont="1" applyBorder="1"/>
    <xf numFmtId="4" fontId="1" fillId="0" borderId="7" xfId="0" applyNumberFormat="1" applyFont="1" applyBorder="1"/>
    <xf numFmtId="0" fontId="1" fillId="0" borderId="21" xfId="0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1" fillId="0" borderId="4" xfId="0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23" xfId="0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1" fillId="0" borderId="25" xfId="0" applyFont="1" applyBorder="1"/>
    <xf numFmtId="4" fontId="1" fillId="0" borderId="25" xfId="0" applyNumberFormat="1" applyFont="1" applyBorder="1"/>
    <xf numFmtId="4" fontId="1" fillId="0" borderId="8" xfId="0" applyNumberFormat="1" applyFont="1" applyBorder="1"/>
    <xf numFmtId="0" fontId="1" fillId="0" borderId="26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0" fontId="1" fillId="0" borderId="28" xfId="0" applyFont="1" applyBorder="1"/>
    <xf numFmtId="4" fontId="1" fillId="0" borderId="28" xfId="0" applyNumberFormat="1" applyFont="1" applyBorder="1"/>
    <xf numFmtId="4" fontId="1" fillId="0" borderId="11" xfId="0" applyNumberFormat="1" applyFont="1" applyBorder="1"/>
    <xf numFmtId="0" fontId="1" fillId="0" borderId="29" xfId="0" applyFont="1" applyBorder="1"/>
    <xf numFmtId="4" fontId="1" fillId="0" borderId="29" xfId="0" applyNumberFormat="1" applyFont="1" applyBorder="1"/>
    <xf numFmtId="4" fontId="1" fillId="0" borderId="10" xfId="0" applyNumberFormat="1" applyFont="1" applyBorder="1"/>
    <xf numFmtId="4" fontId="1" fillId="0" borderId="30" xfId="0" applyNumberFormat="1" applyFont="1" applyBorder="1"/>
    <xf numFmtId="0" fontId="1" fillId="0" borderId="12" xfId="0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0" fontId="1" fillId="0" borderId="1" xfId="0" applyFon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0" fontId="1" fillId="0" borderId="31" xfId="0" applyFont="1" applyBorder="1"/>
    <xf numFmtId="4" fontId="1" fillId="0" borderId="32" xfId="0" applyNumberFormat="1" applyFont="1" applyBorder="1"/>
    <xf numFmtId="0" fontId="1" fillId="0" borderId="33" xfId="0" applyFont="1" applyBorder="1"/>
    <xf numFmtId="4" fontId="1" fillId="0" borderId="34" xfId="0" applyNumberFormat="1" applyFont="1" applyBorder="1"/>
    <xf numFmtId="0" fontId="2" fillId="0" borderId="12" xfId="0" applyFont="1" applyBorder="1"/>
    <xf numFmtId="4" fontId="2" fillId="0" borderId="13" xfId="0" applyNumberFormat="1" applyFont="1" applyBorder="1"/>
    <xf numFmtId="0" fontId="2" fillId="0" borderId="13" xfId="0" applyFont="1" applyBorder="1"/>
    <xf numFmtId="0" fontId="2" fillId="0" borderId="14" xfId="0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4" fontId="0" fillId="0" borderId="0" xfId="0" applyNumberForma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alt&#305;/Belgelerim/Downloads/B&#220;T&#199;E%202012%20-%202013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alt&#305;/Belgelerim/Downloads/2013%20YILI%20FAALIYET%20PROGRAMI%2015.09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alt&#305;/Belgelerim/Downloads/2014%20YILI%20FAALIYET%20PROGRAMI%2011.09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ualt&#305;/Belgelerim/Downloads/600-602.08%20SATI&#350;LAR%2001-12.2012%20REV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40 ANALİTİK 01 - 05 2012"/>
      <sheetName val="BÜTÇE 2013-2014"/>
      <sheetName val="GELİR%"/>
    </sheetNames>
    <sheetDataSet>
      <sheetData sheetId="0">
        <row r="5">
          <cell r="P5">
            <v>0</v>
          </cell>
          <cell r="Q5">
            <v>655453.6</v>
          </cell>
        </row>
        <row r="240">
          <cell r="Q240">
            <v>192580.58</v>
          </cell>
        </row>
        <row r="322">
          <cell r="Q322">
            <v>62807.100000000006</v>
          </cell>
        </row>
        <row r="328">
          <cell r="Q328">
            <v>40433.29</v>
          </cell>
        </row>
        <row r="345">
          <cell r="Q345">
            <v>113768.84</v>
          </cell>
        </row>
        <row r="350">
          <cell r="Q350">
            <v>265769.27</v>
          </cell>
        </row>
        <row r="356">
          <cell r="Q356">
            <v>243496.24</v>
          </cell>
        </row>
        <row r="369">
          <cell r="Q369">
            <v>14489.74</v>
          </cell>
        </row>
        <row r="375">
          <cell r="Q375">
            <v>13160.69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YILI FAALİYET PROGRAMI"/>
    </sheetNames>
    <sheetDataSet>
      <sheetData sheetId="0">
        <row r="117">
          <cell r="H117">
            <v>237500</v>
          </cell>
          <cell r="I117">
            <v>90000</v>
          </cell>
          <cell r="J117">
            <v>58000</v>
          </cell>
        </row>
        <row r="118">
          <cell r="G118">
            <v>1325000</v>
          </cell>
        </row>
        <row r="119">
          <cell r="G119">
            <v>545000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 YILI FAALİYET PROGRAMI"/>
      <sheetName val="Sayfa1"/>
    </sheetNames>
    <sheetDataSet>
      <sheetData sheetId="0">
        <row r="115">
          <cell r="I115">
            <v>237500</v>
          </cell>
          <cell r="J115">
            <v>90000</v>
          </cell>
          <cell r="K115">
            <v>58000</v>
          </cell>
        </row>
        <row r="116">
          <cell r="H116">
            <v>1310000</v>
          </cell>
        </row>
        <row r="117">
          <cell r="H117">
            <v>340000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00-602.08 SATIŞLAR 01-05.2012"/>
    </sheetNames>
    <sheetDataSet>
      <sheetData sheetId="0">
        <row r="4">
          <cell r="Q4">
            <v>150000</v>
          </cell>
        </row>
        <row r="7">
          <cell r="R7">
            <v>106254</v>
          </cell>
        </row>
        <row r="9">
          <cell r="R9">
            <v>12990</v>
          </cell>
        </row>
        <row r="15">
          <cell r="R15">
            <v>78862.97</v>
          </cell>
        </row>
        <row r="17">
          <cell r="R17">
            <v>10250</v>
          </cell>
        </row>
        <row r="19">
          <cell r="R19">
            <v>11012.1</v>
          </cell>
        </row>
        <row r="21">
          <cell r="R21">
            <v>16668.180000000004</v>
          </cell>
        </row>
        <row r="35">
          <cell r="R35">
            <v>862557.22</v>
          </cell>
        </row>
        <row r="66">
          <cell r="R66">
            <v>643575.82250000001</v>
          </cell>
        </row>
        <row r="74">
          <cell r="R74">
            <v>312508.5</v>
          </cell>
        </row>
        <row r="78">
          <cell r="R78">
            <v>538564</v>
          </cell>
        </row>
        <row r="92">
          <cell r="Q92">
            <v>35000</v>
          </cell>
        </row>
        <row r="93">
          <cell r="R93">
            <v>2106.56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topLeftCell="C25" workbookViewId="0">
      <selection activeCell="G47" sqref="G47"/>
    </sheetView>
  </sheetViews>
  <sheetFormatPr defaultRowHeight="15"/>
  <cols>
    <col min="1" max="1" width="3" customWidth="1"/>
    <col min="2" max="2" width="44.85546875" bestFit="1" customWidth="1"/>
    <col min="3" max="5" width="13.140625" bestFit="1" customWidth="1"/>
    <col min="6" max="6" width="0.85546875" customWidth="1"/>
    <col min="7" max="7" width="32.5703125" bestFit="1" customWidth="1"/>
    <col min="8" max="8" width="13.85546875" bestFit="1" customWidth="1"/>
    <col min="9" max="10" width="13.140625" bestFit="1" customWidth="1"/>
  </cols>
  <sheetData>
    <row r="1" spans="1:10">
      <c r="A1" s="1"/>
      <c r="B1" s="1"/>
      <c r="C1" s="2"/>
      <c r="D1" s="55" t="s">
        <v>2</v>
      </c>
      <c r="E1" s="55"/>
      <c r="F1" s="55"/>
      <c r="G1" s="55"/>
      <c r="H1" s="1"/>
      <c r="I1" s="1"/>
      <c r="J1" s="1"/>
    </row>
    <row r="2" spans="1:10">
      <c r="A2" s="1"/>
      <c r="B2" s="1"/>
      <c r="C2" s="2"/>
      <c r="D2" s="55" t="s">
        <v>3</v>
      </c>
      <c r="E2" s="55"/>
      <c r="F2" s="55"/>
      <c r="G2" s="55"/>
      <c r="H2" s="1"/>
      <c r="I2" s="1"/>
      <c r="J2" s="1"/>
    </row>
    <row r="3" spans="1:10">
      <c r="A3" s="1"/>
      <c r="B3" s="1"/>
      <c r="C3" s="2"/>
      <c r="D3" s="1"/>
      <c r="E3" s="1"/>
      <c r="F3" s="1"/>
      <c r="G3" s="1"/>
      <c r="H3" s="1"/>
      <c r="I3" s="1"/>
      <c r="J3" s="1"/>
    </row>
    <row r="4" spans="1:10">
      <c r="A4" s="1"/>
      <c r="B4" s="3"/>
      <c r="C4" s="56" t="s">
        <v>4</v>
      </c>
      <c r="D4" s="56"/>
      <c r="E4" s="56"/>
      <c r="F4" s="1"/>
      <c r="G4" s="1"/>
      <c r="H4" s="55" t="s">
        <v>5</v>
      </c>
      <c r="I4" s="55"/>
      <c r="J4" s="55"/>
    </row>
    <row r="5" spans="1:10" ht="15.75" thickBot="1">
      <c r="A5" s="1"/>
      <c r="B5" s="1"/>
      <c r="C5" s="4"/>
      <c r="D5" s="4"/>
      <c r="E5" s="4"/>
      <c r="F5" s="1"/>
      <c r="G5" s="1"/>
      <c r="H5" s="4"/>
      <c r="I5" s="4"/>
      <c r="J5" s="4"/>
    </row>
    <row r="6" spans="1:10" ht="15.75" thickBot="1">
      <c r="A6" s="1"/>
      <c r="B6" s="5" t="s">
        <v>6</v>
      </c>
      <c r="C6" s="6" t="s">
        <v>7</v>
      </c>
      <c r="D6" s="6" t="s">
        <v>8</v>
      </c>
      <c r="E6" s="7" t="s">
        <v>9</v>
      </c>
      <c r="F6" s="1"/>
      <c r="G6" s="5" t="s">
        <v>10</v>
      </c>
      <c r="H6" s="6" t="s">
        <v>7</v>
      </c>
      <c r="I6" s="6" t="s">
        <v>8</v>
      </c>
      <c r="J6" s="7" t="s">
        <v>9</v>
      </c>
    </row>
    <row r="7" spans="1:10">
      <c r="A7" s="1"/>
      <c r="B7" s="8" t="s">
        <v>11</v>
      </c>
      <c r="C7" s="9">
        <f>+'[1]740 ANALİTİK 01 - 05 2012'!Q5</f>
        <v>655453.6</v>
      </c>
      <c r="D7" s="9">
        <f>+'[2]2013 YILI FAALİYET PROGRAMI'!$G$118</f>
        <v>1325000</v>
      </c>
      <c r="E7" s="10">
        <f>+'[3]2013 YILI FAALİYET PROGRAMI'!$H$116</f>
        <v>1310000</v>
      </c>
      <c r="F7" s="1"/>
      <c r="G7" s="11" t="s">
        <v>12</v>
      </c>
      <c r="H7" s="12">
        <f>+'[4]600-602.08 SATIŞLAR 01-05.2012'!$Q$4</f>
        <v>150000</v>
      </c>
      <c r="I7" s="12">
        <v>150000</v>
      </c>
      <c r="J7" s="13">
        <v>200000</v>
      </c>
    </row>
    <row r="8" spans="1:10">
      <c r="A8" s="1"/>
      <c r="B8" s="14" t="s">
        <v>13</v>
      </c>
      <c r="C8" s="15">
        <f>+'[1]740 ANALİTİK 01 - 05 2012'!Q240</f>
        <v>192580.58</v>
      </c>
      <c r="D8" s="15">
        <f>+'[2]2013 YILI FAALİYET PROGRAMI'!$G$119</f>
        <v>545000</v>
      </c>
      <c r="E8" s="16">
        <f>+'[3]2013 YILI FAALİYET PROGRAMI'!$H$117</f>
        <v>340000</v>
      </c>
      <c r="F8" s="1"/>
      <c r="G8" s="17" t="s">
        <v>14</v>
      </c>
      <c r="H8" s="18">
        <f>+'[4]600-602.08 SATIŞLAR 01-05.2012'!$Q$92</f>
        <v>35000</v>
      </c>
      <c r="I8" s="18">
        <v>75000</v>
      </c>
      <c r="J8" s="19">
        <v>150000</v>
      </c>
    </row>
    <row r="9" spans="1:10">
      <c r="A9" s="1"/>
      <c r="B9" s="14" t="s">
        <v>15</v>
      </c>
      <c r="C9" s="15">
        <f>+'[1]740 ANALİTİK 01 - 05 2012'!Q322</f>
        <v>62807.100000000006</v>
      </c>
      <c r="D9" s="15">
        <f>+'[2]2013 YILI FAALİYET PROGRAMI'!$I$117</f>
        <v>90000</v>
      </c>
      <c r="E9" s="16">
        <f>+'[3]2013 YILI FAALİYET PROGRAMI'!$J$115</f>
        <v>90000</v>
      </c>
      <c r="F9" s="1"/>
      <c r="G9" s="17" t="s">
        <v>16</v>
      </c>
      <c r="H9" s="18">
        <f>+'[4]600-602.08 SATIŞLAR 01-05.2012'!$R$7+'[4]600-602.08 SATIŞLAR 01-05.2012'!$R$9</f>
        <v>119244</v>
      </c>
      <c r="I9" s="18">
        <v>120000</v>
      </c>
      <c r="J9" s="19">
        <f>+I9*1.1</f>
        <v>132000</v>
      </c>
    </row>
    <row r="10" spans="1:10">
      <c r="A10" s="1"/>
      <c r="B10" s="14" t="s">
        <v>17</v>
      </c>
      <c r="C10" s="15">
        <f>+'[1]740 ANALİTİK 01 - 05 2012'!Q328</f>
        <v>40433.29</v>
      </c>
      <c r="D10" s="15">
        <f>+'[2]2013 YILI FAALİYET PROGRAMI'!$H$117</f>
        <v>237500</v>
      </c>
      <c r="E10" s="16">
        <f>+'[3]2013 YILI FAALİYET PROGRAMI'!$I$115</f>
        <v>237500</v>
      </c>
      <c r="F10" s="1"/>
      <c r="G10" s="17" t="s">
        <v>18</v>
      </c>
      <c r="H10" s="18">
        <f>+'[4]600-602.08 SATIŞLAR 01-05.2012'!$R$15+'[4]600-602.08 SATIŞLAR 01-05.2012'!$R$19</f>
        <v>89875.07</v>
      </c>
      <c r="I10" s="18">
        <v>90000</v>
      </c>
      <c r="J10" s="19">
        <f t="shared" ref="J10:J16" si="0">+I10*1.1</f>
        <v>99000.000000000015</v>
      </c>
    </row>
    <row r="11" spans="1:10">
      <c r="A11" s="1"/>
      <c r="B11" s="14" t="s">
        <v>19</v>
      </c>
      <c r="C11" s="15">
        <f>+'[1]740 ANALİTİK 01 - 05 2012'!Q345</f>
        <v>113768.84</v>
      </c>
      <c r="D11" s="15">
        <f>219000-990.43</f>
        <v>218009.57</v>
      </c>
      <c r="E11" s="16">
        <f>250000+635.77</f>
        <v>250635.77</v>
      </c>
      <c r="F11" s="1"/>
      <c r="G11" s="17" t="s">
        <v>20</v>
      </c>
      <c r="H11" s="18">
        <f>+'[4]600-602.08 SATIŞLAR 01-05.2012'!$R$21</f>
        <v>16668.180000000004</v>
      </c>
      <c r="I11" s="18">
        <v>17000</v>
      </c>
      <c r="J11" s="19">
        <f t="shared" si="0"/>
        <v>18700</v>
      </c>
    </row>
    <row r="12" spans="1:10">
      <c r="A12" s="1"/>
      <c r="B12" s="14" t="s">
        <v>21</v>
      </c>
      <c r="C12" s="15">
        <f>+'[1]740 ANALİTİK 01 - 05 2012'!Q350</f>
        <v>265769.27</v>
      </c>
      <c r="D12" s="15">
        <f>+C12*1.125+30</f>
        <v>299020.42875000002</v>
      </c>
      <c r="E12" s="16">
        <f>+D12*1.125</f>
        <v>336397.98234375002</v>
      </c>
      <c r="F12" s="1"/>
      <c r="G12" s="17" t="s">
        <v>22</v>
      </c>
      <c r="H12" s="18">
        <f>+'[4]600-602.08 SATIŞLAR 01-05.2012'!$R$35</f>
        <v>862557.22</v>
      </c>
      <c r="I12" s="18">
        <v>865000</v>
      </c>
      <c r="J12" s="19">
        <f t="shared" si="0"/>
        <v>951500.00000000012</v>
      </c>
    </row>
    <row r="13" spans="1:10">
      <c r="A13" s="1"/>
      <c r="B13" s="14" t="s">
        <v>23</v>
      </c>
      <c r="C13" s="15">
        <f>+'[1]740 ANALİTİK 01 - 05 2012'!Q356</f>
        <v>243496.24</v>
      </c>
      <c r="D13" s="15">
        <f>+'[2]2013 YILI FAALİYET PROGRAMI'!$J$117+85000</f>
        <v>143000</v>
      </c>
      <c r="E13" s="16">
        <f>+'[3]2013 YILI FAALİYET PROGRAMI'!$K$115+85000</f>
        <v>143000</v>
      </c>
      <c r="F13" s="1"/>
      <c r="G13" s="17" t="s">
        <v>24</v>
      </c>
      <c r="H13" s="18">
        <f>+'[4]600-602.08 SATIŞLAR 01-05.2012'!$R$66</f>
        <v>643575.82250000001</v>
      </c>
      <c r="I13" s="18">
        <v>645000</v>
      </c>
      <c r="J13" s="19">
        <f t="shared" si="0"/>
        <v>709500</v>
      </c>
    </row>
    <row r="14" spans="1:10">
      <c r="A14" s="1"/>
      <c r="B14" s="14" t="s">
        <v>25</v>
      </c>
      <c r="C14" s="15">
        <f>+'[1]740 ANALİTİK 01 - 05 2012'!Q369</f>
        <v>14489.74</v>
      </c>
      <c r="D14" s="15">
        <v>20000</v>
      </c>
      <c r="E14" s="16">
        <v>22500</v>
      </c>
      <c r="F14" s="1"/>
      <c r="G14" s="17" t="s">
        <v>26</v>
      </c>
      <c r="H14" s="18">
        <f>+'[4]600-602.08 SATIŞLAR 01-05.2012'!$R$74</f>
        <v>312508.5</v>
      </c>
      <c r="I14" s="18">
        <v>312500</v>
      </c>
      <c r="J14" s="19">
        <f t="shared" si="0"/>
        <v>343750</v>
      </c>
    </row>
    <row r="15" spans="1:10" ht="15.75" thickBot="1">
      <c r="A15" s="1"/>
      <c r="B15" s="20" t="s">
        <v>27</v>
      </c>
      <c r="C15" s="21">
        <f>+'[1]740 ANALİTİK 01 - 05 2012'!Q375+40.65</f>
        <v>13201.34</v>
      </c>
      <c r="D15" s="21">
        <v>17500</v>
      </c>
      <c r="E15" s="22">
        <v>20000</v>
      </c>
      <c r="F15" s="1"/>
      <c r="G15" s="17" t="s">
        <v>28</v>
      </c>
      <c r="H15" s="18">
        <f>+'[4]600-602.08 SATIŞLAR 01-05.2012'!$R$78</f>
        <v>538564</v>
      </c>
      <c r="I15" s="18">
        <v>540000</v>
      </c>
      <c r="J15" s="19">
        <f t="shared" si="0"/>
        <v>594000</v>
      </c>
    </row>
    <row r="16" spans="1:10" ht="15.75" thickBot="1">
      <c r="A16" s="1"/>
      <c r="B16" s="23" t="s">
        <v>29</v>
      </c>
      <c r="C16" s="24">
        <f>SUM(C7:C15)</f>
        <v>1602000</v>
      </c>
      <c r="D16" s="24">
        <f>SUM(D7:D15)</f>
        <v>2895029.9987499998</v>
      </c>
      <c r="E16" s="25">
        <f>SUM(E7:E15)-33.75</f>
        <v>2750000.0023437501</v>
      </c>
      <c r="F16" s="1"/>
      <c r="G16" s="17" t="s">
        <v>30</v>
      </c>
      <c r="H16" s="18">
        <f>+'[4]600-602.08 SATIŞLAR 01-05.2012'!$R$17</f>
        <v>10250</v>
      </c>
      <c r="I16" s="18">
        <v>12500</v>
      </c>
      <c r="J16" s="19">
        <f t="shared" si="0"/>
        <v>13750.000000000002</v>
      </c>
    </row>
    <row r="17" spans="1:10" ht="15.75" thickBot="1">
      <c r="A17" s="1"/>
      <c r="B17" s="23"/>
      <c r="C17" s="24"/>
      <c r="D17" s="24"/>
      <c r="E17" s="25"/>
      <c r="F17" s="1"/>
      <c r="G17" s="17" t="s">
        <v>31</v>
      </c>
      <c r="H17" s="18">
        <f>+'[4]600-602.08 SATIŞLAR 01-05.2012'!$R$93</f>
        <v>2106.56</v>
      </c>
      <c r="I17" s="18">
        <v>2500</v>
      </c>
      <c r="J17" s="19">
        <f t="shared" ref="J17" si="1">+I17</f>
        <v>2500</v>
      </c>
    </row>
    <row r="18" spans="1:10" ht="15.75" thickBot="1">
      <c r="A18" s="1"/>
      <c r="B18" s="23" t="s">
        <v>32</v>
      </c>
      <c r="C18" s="24"/>
      <c r="D18" s="24"/>
      <c r="E18" s="25"/>
      <c r="F18" s="1"/>
      <c r="G18" s="17" t="s">
        <v>33</v>
      </c>
      <c r="H18" s="18">
        <v>40000</v>
      </c>
      <c r="I18" s="18">
        <v>60000</v>
      </c>
      <c r="J18" s="19">
        <v>85000</v>
      </c>
    </row>
    <row r="19" spans="1:10">
      <c r="A19" s="1"/>
      <c r="B19" s="26" t="s">
        <v>34</v>
      </c>
      <c r="C19" s="27">
        <v>3500</v>
      </c>
      <c r="D19" s="28">
        <v>4000</v>
      </c>
      <c r="E19" s="10">
        <v>4500</v>
      </c>
      <c r="F19" s="1"/>
      <c r="G19" s="17" t="s">
        <v>35</v>
      </c>
      <c r="H19" s="18">
        <v>894308.42</v>
      </c>
      <c r="I19" s="18">
        <v>1335797.9099999999</v>
      </c>
      <c r="J19" s="19">
        <v>380267.91</v>
      </c>
    </row>
    <row r="20" spans="1:10" ht="15.75" thickBot="1">
      <c r="A20" s="1"/>
      <c r="B20" s="29" t="s">
        <v>36</v>
      </c>
      <c r="C20" s="30">
        <v>546500</v>
      </c>
      <c r="D20" s="30">
        <v>596000</v>
      </c>
      <c r="E20" s="31">
        <v>645500</v>
      </c>
      <c r="F20" s="1"/>
      <c r="G20" s="17" t="s">
        <v>37</v>
      </c>
      <c r="H20" s="18">
        <v>80000</v>
      </c>
      <c r="I20" s="18">
        <v>100000</v>
      </c>
      <c r="J20" s="19">
        <v>110000</v>
      </c>
    </row>
    <row r="21" spans="1:10" ht="15.75" thickBot="1">
      <c r="A21" s="1"/>
      <c r="B21" s="23" t="s">
        <v>29</v>
      </c>
      <c r="C21" s="24">
        <f>SUM(C19:C20)</f>
        <v>550000</v>
      </c>
      <c r="D21" s="24">
        <f>SUM(D19:D20)</f>
        <v>600000</v>
      </c>
      <c r="E21" s="25">
        <f>SUM(E19:E20)</f>
        <v>650000</v>
      </c>
      <c r="F21" s="1"/>
      <c r="G21" s="17"/>
      <c r="H21" s="18"/>
      <c r="I21" s="18"/>
      <c r="J21" s="19"/>
    </row>
    <row r="22" spans="1:10" ht="15.75" thickBot="1">
      <c r="A22" s="1"/>
      <c r="B22" s="29"/>
      <c r="C22" s="30"/>
      <c r="D22" s="30"/>
      <c r="E22" s="31"/>
      <c r="F22" s="1"/>
      <c r="G22" s="17" t="s">
        <v>1</v>
      </c>
      <c r="H22" s="18">
        <v>20913.080000000002</v>
      </c>
      <c r="I22" s="18">
        <v>25000</v>
      </c>
      <c r="J22" s="19">
        <v>30000</v>
      </c>
    </row>
    <row r="23" spans="1:10" ht="15.75" thickBot="1">
      <c r="A23" s="1"/>
      <c r="B23" s="23" t="s">
        <v>38</v>
      </c>
      <c r="C23" s="24">
        <v>47800</v>
      </c>
      <c r="D23" s="24">
        <v>60000</v>
      </c>
      <c r="E23" s="25">
        <v>70000</v>
      </c>
      <c r="F23" s="1"/>
      <c r="G23" s="17"/>
      <c r="H23" s="18"/>
      <c r="I23" s="18"/>
      <c r="J23" s="19"/>
    </row>
    <row r="24" spans="1:10" ht="15.75" thickBot="1">
      <c r="A24" s="1"/>
      <c r="B24" s="32"/>
      <c r="C24" s="33"/>
      <c r="D24" s="33"/>
      <c r="E24" s="34"/>
      <c r="F24" s="1"/>
      <c r="G24" s="17" t="s">
        <v>39</v>
      </c>
      <c r="H24" s="18">
        <v>-1335797.9099999999</v>
      </c>
      <c r="I24" s="18">
        <v>-380267.91</v>
      </c>
      <c r="J24" s="19">
        <v>-29967.91</v>
      </c>
    </row>
    <row r="25" spans="1:10" ht="15.75" thickBot="1">
      <c r="A25" s="1"/>
      <c r="B25" s="23" t="s">
        <v>40</v>
      </c>
      <c r="C25" s="24">
        <v>34972.94</v>
      </c>
      <c r="D25" s="24">
        <v>30000</v>
      </c>
      <c r="E25" s="25">
        <v>25000</v>
      </c>
      <c r="F25" s="1"/>
      <c r="G25" s="17"/>
      <c r="H25" s="18"/>
      <c r="I25" s="18"/>
      <c r="J25" s="19"/>
    </row>
    <row r="26" spans="1:10" ht="15.75" thickBot="1">
      <c r="A26" s="1"/>
      <c r="B26" s="29"/>
      <c r="C26" s="30"/>
      <c r="D26" s="30"/>
      <c r="E26" s="31"/>
      <c r="F26" s="1"/>
      <c r="G26" s="17"/>
      <c r="H26" s="18"/>
      <c r="I26" s="18"/>
      <c r="J26" s="19"/>
    </row>
    <row r="27" spans="1:10" ht="15.75" thickBot="1">
      <c r="A27" s="1"/>
      <c r="B27" s="23" t="s">
        <v>41</v>
      </c>
      <c r="C27" s="24">
        <v>100000</v>
      </c>
      <c r="D27" s="24">
        <v>110000</v>
      </c>
      <c r="E27" s="25">
        <v>115000</v>
      </c>
      <c r="F27" s="1"/>
      <c r="G27" s="17"/>
      <c r="H27" s="18"/>
      <c r="I27" s="18"/>
      <c r="J27" s="19"/>
    </row>
    <row r="28" spans="1:10" ht="15.75" thickBot="1">
      <c r="A28" s="1"/>
      <c r="B28" s="29"/>
      <c r="C28" s="30"/>
      <c r="D28" s="30"/>
      <c r="E28" s="31"/>
      <c r="F28" s="1"/>
      <c r="G28" s="17"/>
      <c r="H28" s="18"/>
      <c r="I28" s="18"/>
      <c r="J28" s="19"/>
    </row>
    <row r="29" spans="1:10" ht="15.75" thickBot="1">
      <c r="A29" s="1"/>
      <c r="B29" s="23" t="s">
        <v>42</v>
      </c>
      <c r="C29" s="24">
        <v>115000</v>
      </c>
      <c r="D29" s="24">
        <v>125000</v>
      </c>
      <c r="E29" s="25">
        <v>140000</v>
      </c>
      <c r="F29" s="1"/>
      <c r="G29" s="17"/>
      <c r="H29" s="18"/>
      <c r="I29" s="18"/>
      <c r="J29" s="19"/>
    </row>
    <row r="30" spans="1:10" ht="15.75" thickBot="1">
      <c r="A30" s="1"/>
      <c r="B30" s="29"/>
      <c r="C30" s="30"/>
      <c r="D30" s="30"/>
      <c r="E30" s="31"/>
      <c r="F30" s="1"/>
      <c r="G30" s="17"/>
      <c r="H30" s="18"/>
      <c r="I30" s="18"/>
      <c r="J30" s="19"/>
    </row>
    <row r="31" spans="1:10" ht="15.75" thickBot="1">
      <c r="A31" s="1"/>
      <c r="B31" s="23" t="s">
        <v>43</v>
      </c>
      <c r="C31" s="24">
        <v>30000</v>
      </c>
      <c r="D31" s="24">
        <v>150000</v>
      </c>
      <c r="E31" s="25">
        <v>40000</v>
      </c>
      <c r="F31" s="1"/>
      <c r="G31" s="17"/>
      <c r="H31" s="18"/>
      <c r="I31" s="18"/>
      <c r="J31" s="19"/>
    </row>
    <row r="32" spans="1:10" ht="15.75" thickBot="1">
      <c r="A32" s="1"/>
      <c r="B32" s="32"/>
      <c r="C32" s="33"/>
      <c r="D32" s="33"/>
      <c r="E32" s="34"/>
      <c r="F32" s="1"/>
      <c r="G32" s="17"/>
      <c r="H32" s="18"/>
      <c r="I32" s="18"/>
      <c r="J32" s="19"/>
    </row>
    <row r="33" spans="1:10" ht="15.75" thickBot="1">
      <c r="A33" s="1"/>
      <c r="B33" s="23"/>
      <c r="C33" s="24"/>
      <c r="D33" s="24"/>
      <c r="E33" s="25"/>
      <c r="F33" s="1"/>
      <c r="G33" s="17"/>
      <c r="H33" s="18"/>
      <c r="I33" s="18"/>
      <c r="J33" s="19"/>
    </row>
    <row r="34" spans="1:10" ht="15.75" thickBot="1">
      <c r="A34" s="1"/>
      <c r="B34" s="29"/>
      <c r="C34" s="30"/>
      <c r="D34" s="35"/>
      <c r="E34" s="10"/>
      <c r="F34" s="1"/>
      <c r="G34" s="36"/>
      <c r="H34" s="37"/>
      <c r="I34" s="37"/>
      <c r="J34" s="38"/>
    </row>
    <row r="35" spans="1:10" ht="15.75" thickBot="1">
      <c r="A35" s="1"/>
      <c r="B35" s="23" t="s">
        <v>44</v>
      </c>
      <c r="C35" s="25">
        <f>+C16+C21+C23+C25+C27+C29+C31</f>
        <v>2479772.94</v>
      </c>
      <c r="D35" s="25">
        <f t="shared" ref="D35:E35" si="2">+D16+D21+D23+D25+D27+D29+D31</f>
        <v>3970029.9987499998</v>
      </c>
      <c r="E35" s="25">
        <f t="shared" si="2"/>
        <v>3790000.0023437501</v>
      </c>
      <c r="F35" s="1"/>
      <c r="G35" s="5" t="s">
        <v>44</v>
      </c>
      <c r="H35" s="39">
        <f>SUM(H7:H34)</f>
        <v>2479772.9424999999</v>
      </c>
      <c r="I35" s="39">
        <f t="shared" ref="I35:J35" si="3">SUM(I7:I34)</f>
        <v>3970030</v>
      </c>
      <c r="J35" s="40">
        <f t="shared" si="3"/>
        <v>3790000</v>
      </c>
    </row>
    <row r="36" spans="1:10" ht="9" customHeight="1" thickBot="1">
      <c r="A36" s="1"/>
      <c r="B36" s="1"/>
      <c r="C36" s="2"/>
      <c r="D36" s="1"/>
      <c r="E36" s="1"/>
      <c r="F36" s="1"/>
      <c r="G36" s="1"/>
      <c r="H36" s="1"/>
      <c r="I36" s="1"/>
      <c r="J36" s="1"/>
    </row>
    <row r="37" spans="1:10" ht="15.75" thickBot="1">
      <c r="A37" s="1"/>
      <c r="B37" s="41" t="s">
        <v>45</v>
      </c>
      <c r="C37" s="42">
        <f>+C16</f>
        <v>1602000</v>
      </c>
      <c r="D37" s="42">
        <f t="shared" ref="D37:E37" si="4">+D16</f>
        <v>2895029.9987499998</v>
      </c>
      <c r="E37" s="43">
        <f t="shared" si="4"/>
        <v>2750000.0023437501</v>
      </c>
      <c r="F37" s="1"/>
      <c r="G37" s="44" t="s">
        <v>46</v>
      </c>
      <c r="H37" s="45">
        <f>+H9+H10+H11+H12+H13+H14+H15+H16+H17+H18</f>
        <v>2635349.3525</v>
      </c>
      <c r="I37" s="45">
        <f t="shared" ref="I37:J37" si="5">+I9+I10+I11+I12+I13+I14+I15+I16+I17+I18</f>
        <v>2664500</v>
      </c>
      <c r="J37" s="52">
        <f t="shared" si="5"/>
        <v>2949700</v>
      </c>
    </row>
    <row r="38" spans="1:10">
      <c r="A38" s="1"/>
      <c r="B38" s="17" t="s">
        <v>47</v>
      </c>
      <c r="C38" s="18">
        <f>+C21</f>
        <v>550000</v>
      </c>
      <c r="D38" s="18">
        <f t="shared" ref="D38:E38" si="6">+D21</f>
        <v>600000</v>
      </c>
      <c r="E38" s="19">
        <f t="shared" si="6"/>
        <v>650000</v>
      </c>
      <c r="F38" s="1"/>
      <c r="G38" s="41" t="s">
        <v>52</v>
      </c>
      <c r="H38" s="42">
        <f>+H19</f>
        <v>894308.42</v>
      </c>
      <c r="I38" s="42">
        <f t="shared" ref="I38:J38" si="7">+I19</f>
        <v>1335797.9099999999</v>
      </c>
      <c r="J38" s="43">
        <f t="shared" si="7"/>
        <v>380267.91</v>
      </c>
    </row>
    <row r="39" spans="1:10">
      <c r="A39" s="1"/>
      <c r="B39" s="17" t="s">
        <v>48</v>
      </c>
      <c r="C39" s="18">
        <f>+C23+C25+C27+C29+C31</f>
        <v>327772.94</v>
      </c>
      <c r="D39" s="18">
        <f>+D23+D25+D27+D29+D31</f>
        <v>475000</v>
      </c>
      <c r="E39" s="19">
        <f>+E23+E25+E27+E29+E31</f>
        <v>390000</v>
      </c>
      <c r="F39" s="1"/>
      <c r="G39" s="17" t="s">
        <v>49</v>
      </c>
      <c r="H39" s="18">
        <f>+H7+H8</f>
        <v>185000</v>
      </c>
      <c r="I39" s="18">
        <f t="shared" ref="I39:J39" si="8">+I7+I8</f>
        <v>225000</v>
      </c>
      <c r="J39" s="19">
        <f t="shared" si="8"/>
        <v>350000</v>
      </c>
    </row>
    <row r="40" spans="1:10">
      <c r="A40" s="1"/>
      <c r="B40" s="36"/>
      <c r="C40" s="37"/>
      <c r="D40" s="37"/>
      <c r="E40" s="38"/>
      <c r="F40" s="1"/>
      <c r="G40" s="46" t="s">
        <v>53</v>
      </c>
      <c r="H40" s="47">
        <v>-1335797.9099999999</v>
      </c>
      <c r="I40" s="47">
        <v>-380267.91</v>
      </c>
      <c r="J40" s="53">
        <v>-29967.91</v>
      </c>
    </row>
    <row r="41" spans="1:10" ht="15.75" thickBot="1">
      <c r="A41" s="1"/>
      <c r="B41" s="48"/>
      <c r="C41" s="49"/>
      <c r="D41" s="50"/>
      <c r="E41" s="51"/>
      <c r="F41" s="1"/>
      <c r="G41" s="36" t="s">
        <v>0</v>
      </c>
      <c r="H41" s="37">
        <f>+H20+H22</f>
        <v>100913.08</v>
      </c>
      <c r="I41" s="37">
        <f t="shared" ref="I41:J41" si="9">+I20+I22</f>
        <v>125000</v>
      </c>
      <c r="J41" s="38">
        <f t="shared" si="9"/>
        <v>140000</v>
      </c>
    </row>
    <row r="42" spans="1:10" ht="15.75" thickBot="1">
      <c r="A42" s="1"/>
      <c r="B42" s="5" t="s">
        <v>50</v>
      </c>
      <c r="C42" s="39">
        <f>SUM(C37:C41)</f>
        <v>2479772.94</v>
      </c>
      <c r="D42" s="39">
        <f>SUM(D37:D41)</f>
        <v>3970029.9987499998</v>
      </c>
      <c r="E42" s="40">
        <f>SUM(E37:E39)</f>
        <v>3790000.0023437501</v>
      </c>
      <c r="F42" s="1"/>
      <c r="G42" s="5" t="s">
        <v>51</v>
      </c>
      <c r="H42" s="39">
        <f>SUM(H37:H41)</f>
        <v>2479772.9424999999</v>
      </c>
      <c r="I42" s="39">
        <f>SUM(I37:I41)</f>
        <v>3970030</v>
      </c>
      <c r="J42" s="40">
        <f>SUM(J37:J41)</f>
        <v>3790000</v>
      </c>
    </row>
    <row r="44" spans="1:10">
      <c r="H44" s="54"/>
    </row>
  </sheetData>
  <mergeCells count="4">
    <mergeCell ref="D1:G1"/>
    <mergeCell ref="D2:G2"/>
    <mergeCell ref="C4:E4"/>
    <mergeCell ref="H4:J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ay_x0131_nlama_x0020_Tarihi xmlns="1c03c9f6-c953-406c-a909-d24860a716bb">04.10.2012</Yay_x0131_nlama_x0020_Tarihi>
    <DokumanYili xmlns="1c03c9f6-c953-406c-a909-d24860a716bb">2012</DokumanYili>
    <Federasyon xmlns="1c03c9f6-c953-406c-a909-d24860a716bb">51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4F478F3E-F209-4DCD-B440-F0F0792C7EEB}"/>
</file>

<file path=customXml/itemProps2.xml><?xml version="1.0" encoding="utf-8"?>
<ds:datastoreItem xmlns:ds="http://schemas.openxmlformats.org/officeDocument/2006/customXml" ds:itemID="{C3F2ECFD-3F30-4DBE-92BF-DB3970874BD6}"/>
</file>

<file path=customXml/itemProps3.xml><?xml version="1.0" encoding="utf-8"?>
<ds:datastoreItem xmlns:ds="http://schemas.openxmlformats.org/officeDocument/2006/customXml" ds:itemID="{386CDB02-434D-49BF-9CAC-B642188127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BÜTÇE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2012-2013-2014 TASLAK BÜTÇE</dc:title>
  <dc:creator>Exper</dc:creator>
  <cp:lastModifiedBy>sualtı2</cp:lastModifiedBy>
  <cp:lastPrinted>2012-10-04T13:02:03Z</cp:lastPrinted>
  <dcterms:created xsi:type="dcterms:W3CDTF">2012-10-03T11:32:48Z</dcterms:created>
  <dcterms:modified xsi:type="dcterms:W3CDTF">2012-10-04T13:02:33Z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0x010100FE17764AFAEBFD41866BC15635E45E12</vt:lpwstr>
  </property>
</Properties>
</file>